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14505" yWindow="-15" windowWidth="14310" windowHeight="1132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лист1!$22:$23,лист1!$25:$26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E12" i="1" l="1"/>
  <c r="D12" i="1"/>
  <c r="J26" i="1"/>
  <c r="I26" i="1"/>
  <c r="E26" i="1"/>
  <c r="C26" i="1"/>
  <c r="D26" i="1"/>
  <c r="D25" i="1"/>
  <c r="L22" i="1"/>
  <c r="J22" i="1"/>
  <c r="G23" i="1"/>
  <c r="F23" i="1"/>
  <c r="F22" i="1"/>
  <c r="E22" i="1"/>
  <c r="D23" i="1"/>
  <c r="D22" i="1"/>
  <c r="G20" i="1"/>
  <c r="F20" i="1"/>
  <c r="J19" i="1"/>
  <c r="D19" i="1"/>
  <c r="J18" i="1"/>
  <c r="D18" i="1"/>
  <c r="G17" i="1"/>
  <c r="F17" i="1"/>
  <c r="E17" i="1"/>
  <c r="J16" i="1"/>
  <c r="D17" i="1"/>
  <c r="D16" i="1"/>
  <c r="G13" i="1"/>
  <c r="F13" i="1"/>
  <c r="D14" i="1"/>
  <c r="I11" i="1"/>
  <c r="I10" i="1"/>
  <c r="F11" i="1"/>
  <c r="D11" i="1"/>
  <c r="D10" i="1"/>
  <c r="C11" i="1"/>
  <c r="C10" i="1"/>
  <c r="H26" i="1" l="1"/>
  <c r="H25" i="1"/>
  <c r="J24" i="1"/>
  <c r="E24" i="1"/>
  <c r="C24" i="1"/>
  <c r="H23" i="1"/>
  <c r="G21" i="1"/>
  <c r="L21" i="1"/>
  <c r="F21" i="1"/>
  <c r="J21" i="1"/>
  <c r="E21" i="1"/>
  <c r="H20" i="1"/>
  <c r="H19" i="1"/>
  <c r="H18" i="1"/>
  <c r="G15" i="1"/>
  <c r="E15" i="1"/>
  <c r="J15" i="1"/>
  <c r="H15" i="1" s="1"/>
  <c r="F15" i="1"/>
  <c r="D15" i="1"/>
  <c r="H14" i="1"/>
  <c r="H13" i="1"/>
  <c r="H12" i="1"/>
  <c r="H11" i="1"/>
  <c r="H10" i="1"/>
  <c r="C9" i="1"/>
  <c r="F9" i="1"/>
  <c r="E27" i="1" l="1"/>
  <c r="F27" i="1"/>
  <c r="D21" i="1"/>
  <c r="G27" i="1"/>
  <c r="H21" i="1"/>
  <c r="I9" i="1"/>
  <c r="H9" i="1" s="1"/>
  <c r="D9" i="1"/>
  <c r="H22" i="1"/>
  <c r="I24" i="1"/>
  <c r="H24" i="1" s="1"/>
  <c r="D24" i="1"/>
  <c r="B16" i="1"/>
  <c r="B17" i="1"/>
  <c r="B15" i="1"/>
  <c r="B10" i="1"/>
  <c r="B26" i="1"/>
  <c r="B25" i="1"/>
  <c r="K27" i="1" l="1"/>
  <c r="M27" i="1"/>
  <c r="B9" i="1" l="1"/>
  <c r="B13" i="1" l="1"/>
  <c r="C27" i="1" l="1"/>
  <c r="D27" i="1" l="1"/>
  <c r="I27" i="1" l="1"/>
  <c r="B20" i="1" l="1"/>
  <c r="B11" i="1" l="1"/>
  <c r="B22" i="1"/>
  <c r="B23" i="1" l="1"/>
  <c r="B19" i="1"/>
  <c r="B18" i="1"/>
  <c r="B14" i="1"/>
  <c r="B24" i="1" l="1"/>
  <c r="B12" i="1"/>
  <c r="J27" i="1"/>
  <c r="L27" i="1"/>
  <c r="B21" i="1" l="1"/>
  <c r="B27" i="1" s="1"/>
  <c r="H27" i="1"/>
</calcChain>
</file>

<file path=xl/sharedStrings.xml><?xml version="1.0" encoding="utf-8"?>
<sst xmlns="http://schemas.openxmlformats.org/spreadsheetml/2006/main" count="35" uniqueCount="30">
  <si>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</si>
  <si>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</si>
  <si>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</si>
  <si>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</si>
  <si>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</si>
  <si>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</si>
  <si>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</si>
  <si>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</si>
  <si>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</si>
  <si>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</si>
  <si>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Удмуртия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</si>
  <si>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</si>
  <si>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</si>
  <si>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</si>
  <si>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</si>
  <si>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</si>
  <si>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</si>
  <si>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</si>
  <si>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</si>
  <si>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</si>
  <si>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</si>
  <si>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</si>
  <si>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</si>
  <si>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</si>
  <si>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</si>
  <si>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</si>
  <si>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</si>
  <si>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КорГОК</t>
  </si>
  <si>
    <t xml:space="preserve"> БЗФ</t>
  </si>
  <si>
    <t>Полезный отпуск электроэнергии и мощности по тарифным группам в разрезе территориальных сетевых организаций за период июль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</si>
</sst>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8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3" fontId="12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3" fontId="8" fillId="2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</xf>
    <xf numFmtId="0" fontId="10" fillId="0" borderId="0" xfId="2" applyFont="1" applyBorder="1" applyProtection="1"/>
    <xf numFmtId="0" fontId="9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 applyProtection="1">
      <alignment vertical="center"/>
    </xf>
    <xf numFmtId="49" fontId="16" fillId="0" borderId="0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0" fontId="14" fillId="0" borderId="0" xfId="2" applyFont="1" applyFill="1" applyBorder="1" applyProtection="1"/>
    <xf numFmtId="3" fontId="12" fillId="0" borderId="0" xfId="0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 applyProtection="1">
      <alignment vertical="center"/>
    </xf>
    <xf numFmtId="168" fontId="2" fillId="0" borderId="0" xfId="0" applyNumberFormat="1" applyFont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167" fontId="9" fillId="0" borderId="0" xfId="2" applyNumberFormat="1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65" fontId="21" fillId="0" borderId="3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6" fontId="22" fillId="0" borderId="1" xfId="1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165" fontId="22" fillId="0" borderId="1" xfId="3" applyNumberFormat="1" applyFont="1" applyFill="1" applyBorder="1" applyAlignment="1">
      <alignment vertical="center"/>
    </xf>
    <xf numFmtId="165" fontId="23" fillId="0" borderId="1" xfId="3" applyNumberFormat="1" applyFont="1" applyFill="1" applyBorder="1" applyAlignment="1">
      <alignment vertical="center"/>
    </xf>
    <xf numFmtId="165" fontId="23" fillId="0" borderId="1" xfId="3" applyNumberFormat="1" applyFont="1" applyBorder="1" applyAlignment="1">
      <alignment vertical="center"/>
    </xf>
    <xf numFmtId="165" fontId="22" fillId="0" borderId="1" xfId="3" applyNumberFormat="1" applyFont="1" applyBorder="1" applyAlignment="1">
      <alignment vertical="center"/>
    </xf>
    <xf numFmtId="166" fontId="21" fillId="0" borderId="1" xfId="1" applyNumberFormat="1" applyFont="1" applyFill="1" applyBorder="1" applyAlignment="1">
      <alignment horizontal="center" vertical="center"/>
    </xf>
    <xf numFmtId="165" fontId="21" fillId="0" borderId="1" xfId="3" applyNumberFormat="1" applyFont="1" applyFill="1" applyBorder="1" applyAlignment="1">
      <alignment horizontal="center" vertical="center"/>
    </xf>
    <xf numFmtId="165" fontId="21" fillId="0" borderId="1" xfId="3" applyNumberFormat="1" applyFont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165" fontId="21" fillId="0" borderId="0" xfId="0" applyNumberFormat="1" applyFont="1" applyFill="1" applyAlignment="1">
      <alignment horizontal="center"/>
    </xf>
    <xf numFmtId="165" fontId="21" fillId="2" borderId="1" xfId="3" applyNumberFormat="1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 vertical="center"/>
    </xf>
    <xf numFmtId="165" fontId="22" fillId="2" borderId="1" xfId="3" applyNumberFormat="1" applyFont="1" applyFill="1" applyBorder="1" applyAlignment="1">
      <alignment vertical="center"/>
    </xf>
    <xf numFmtId="165" fontId="21" fillId="0" borderId="1" xfId="0" applyNumberFormat="1" applyFont="1" applyFill="1" applyBorder="1" applyAlignment="1" applyProtection="1">
      <alignment horizontal="center"/>
      <protection locked="0"/>
    </xf>
    <xf numFmtId="165" fontId="23" fillId="0" borderId="1" xfId="3" applyNumberFormat="1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 applyProtection="1">
      <alignment horizontal="center"/>
      <protection locked="0"/>
    </xf>
    <xf numFmtId="166" fontId="21" fillId="0" borderId="1" xfId="1" applyNumberFormat="1" applyFont="1" applyFill="1" applyBorder="1" applyAlignment="1">
      <alignment vertical="center"/>
    </xf>
    <xf numFmtId="165" fontId="21" fillId="0" borderId="1" xfId="3" applyNumberFormat="1" applyFont="1" applyBorder="1" applyAlignment="1">
      <alignment vertical="center"/>
    </xf>
    <xf numFmtId="167" fontId="21" fillId="0" borderId="1" xfId="1" applyNumberFormat="1" applyFont="1" applyBorder="1" applyAlignment="1">
      <alignment horizontal="center" vertical="center"/>
    </xf>
    <xf numFmtId="167" fontId="21" fillId="0" borderId="1" xfId="1" applyNumberFormat="1" applyFont="1" applyBorder="1" applyAlignment="1">
      <alignment horizontal="right" vertical="center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8/&#1040;&#1082;&#1090;.%20&#1086;&#1073;&#1098;&#1077;&#1084;&#1099;%20&#1076;&#1083;&#1103;%20&#1088;&#1072;&#1073;&#1086;&#1090;&#1099;%202018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ТП_Посьет"/>
      <sheetName val="МТП_Ванино"/>
      <sheetName val="Аксион"/>
      <sheetName val="Ижсталь"/>
      <sheetName val="ЮУНК"/>
      <sheetName val="Междуреч"/>
      <sheetName val="БЗФ"/>
      <sheetName val="БМК"/>
      <sheetName val="Эльга"/>
      <sheetName val="ЯкутУ+"/>
      <sheetName val="Кор-ГОК"/>
      <sheetName val="УралКУЗ"/>
      <sheetName val="Волга-ФЭСТ"/>
      <sheetName val="ЧМК (2019)"/>
      <sheetName val="ЧМК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>
        <row r="68">
          <cell r="K68">
            <v>1998.644</v>
          </cell>
        </row>
        <row r="69">
          <cell r="K69">
            <v>1233.001</v>
          </cell>
        </row>
        <row r="74">
          <cell r="K74">
            <v>2.843</v>
          </cell>
        </row>
      </sheetData>
      <sheetData sheetId="5">
        <row r="71">
          <cell r="K71">
            <v>340.20499999999998</v>
          </cell>
        </row>
        <row r="72">
          <cell r="K72">
            <v>9184.1360000000004</v>
          </cell>
        </row>
        <row r="73">
          <cell r="K73">
            <v>70.263000000000005</v>
          </cell>
        </row>
        <row r="77">
          <cell r="K77">
            <v>14.64</v>
          </cell>
        </row>
        <row r="96">
          <cell r="K96">
            <v>25386.891</v>
          </cell>
        </row>
        <row r="98">
          <cell r="K98">
            <v>1052.3910000000001</v>
          </cell>
        </row>
        <row r="99">
          <cell r="K99">
            <v>107.295</v>
          </cell>
        </row>
      </sheetData>
      <sheetData sheetId="6">
        <row r="69">
          <cell r="K69">
            <v>194.36199999999999</v>
          </cell>
        </row>
        <row r="70">
          <cell r="K70">
            <v>309.137</v>
          </cell>
        </row>
      </sheetData>
      <sheetData sheetId="7">
        <row r="64">
          <cell r="K64">
            <v>22433.383999999998</v>
          </cell>
        </row>
        <row r="65">
          <cell r="K65">
            <v>13356.262000000001</v>
          </cell>
        </row>
        <row r="66">
          <cell r="K66">
            <v>1990.5940000000001</v>
          </cell>
        </row>
        <row r="69">
          <cell r="K69">
            <v>0.88300000000000001</v>
          </cell>
        </row>
        <row r="71">
          <cell r="K71">
            <v>13.502000000000001</v>
          </cell>
        </row>
        <row r="74">
          <cell r="K74">
            <v>2E-3</v>
          </cell>
        </row>
        <row r="76">
          <cell r="K76">
            <v>2.1000000000000001E-2</v>
          </cell>
        </row>
        <row r="100">
          <cell r="K100">
            <v>10.061999999999999</v>
          </cell>
        </row>
        <row r="101">
          <cell r="K101">
            <v>6.0000000000000001E-3</v>
          </cell>
        </row>
        <row r="110">
          <cell r="K110">
            <v>1388.8969999999999</v>
          </cell>
        </row>
      </sheetData>
      <sheetData sheetId="8">
        <row r="68">
          <cell r="K68">
            <v>66538.894</v>
          </cell>
        </row>
        <row r="73">
          <cell r="K73">
            <v>92.638733999999999</v>
          </cell>
        </row>
      </sheetData>
      <sheetData sheetId="9">
        <row r="70">
          <cell r="K70">
            <v>23091.132000000001</v>
          </cell>
        </row>
        <row r="75">
          <cell r="K75">
            <v>36.673999999999999</v>
          </cell>
        </row>
      </sheetData>
      <sheetData sheetId="10"/>
      <sheetData sheetId="11">
        <row r="67">
          <cell r="K67">
            <v>18822.371999999999</v>
          </cell>
        </row>
        <row r="72">
          <cell r="K72">
            <v>29.393999999999998</v>
          </cell>
        </row>
        <row r="94">
          <cell r="K94">
            <v>84.59</v>
          </cell>
        </row>
        <row r="95">
          <cell r="K95">
            <v>19.696000000000002</v>
          </cell>
        </row>
      </sheetData>
      <sheetData sheetId="12">
        <row r="53">
          <cell r="K53">
            <v>28531.715</v>
          </cell>
        </row>
        <row r="54">
          <cell r="K54">
            <v>49.948</v>
          </cell>
        </row>
        <row r="55">
          <cell r="K55">
            <v>951.39599999999996</v>
          </cell>
        </row>
        <row r="56">
          <cell r="K56">
            <v>0.94599999999999995</v>
          </cell>
        </row>
      </sheetData>
      <sheetData sheetId="13">
        <row r="69">
          <cell r="K69">
            <v>8875.8960000000006</v>
          </cell>
        </row>
      </sheetData>
      <sheetData sheetId="14"/>
      <sheetData sheetId="15"/>
      <sheetData sheetId="16">
        <row r="69">
          <cell r="K69">
            <v>51129.968999999997</v>
          </cell>
        </row>
        <row r="70">
          <cell r="K70">
            <v>1706.3040000000001</v>
          </cell>
        </row>
        <row r="71">
          <cell r="K71">
            <v>624.86800000000005</v>
          </cell>
        </row>
        <row r="72">
          <cell r="K72">
            <v>421.608</v>
          </cell>
        </row>
        <row r="75">
          <cell r="K75">
            <v>87.838999999999999</v>
          </cell>
        </row>
        <row r="76">
          <cell r="K76">
            <v>2.5169999999999999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topLeftCell="A4" zoomScaleNormal="100" workbookViewId="0">
      <selection activeCell="C18" sqref="C18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4.28515625" customWidth="1"/>
    <col min="4" max="4" width="15.5703125" customWidth="1"/>
    <col min="5" max="6" width="14.28515625" customWidth="1"/>
    <col min="7" max="7" width="15.28515625" bestFit="1" customWidth="1"/>
    <col min="8" max="13" width="14.285156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71" t="s">
        <v>29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76" t="s">
        <v>6</v>
      </c>
      <c r="B5" s="76"/>
      <c r="C5" s="76"/>
      <c r="D5" s="76"/>
      <c r="E5" s="76"/>
      <c r="F5" s="76"/>
      <c r="G5" s="76"/>
      <c r="H5" s="76"/>
      <c r="I5" s="77"/>
      <c r="J5" s="77"/>
      <c r="K5" s="77"/>
      <c r="L5" s="77"/>
      <c r="M5" s="77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78" t="s">
        <v>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74" t="s">
        <v>5</v>
      </c>
      <c r="B7" s="72" t="s">
        <v>18</v>
      </c>
      <c r="C7" s="69"/>
      <c r="D7" s="69"/>
      <c r="E7" s="69"/>
      <c r="F7" s="69"/>
      <c r="G7" s="70"/>
      <c r="H7" s="72" t="s">
        <v>19</v>
      </c>
      <c r="I7" s="69"/>
      <c r="J7" s="69"/>
      <c r="K7" s="69"/>
      <c r="L7" s="69"/>
      <c r="M7" s="70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75"/>
      <c r="B8" s="73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73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66" t="s">
        <v>24</v>
      </c>
      <c r="B9" s="80">
        <f>C9+D9+F9</f>
        <v>12826.249000000002</v>
      </c>
      <c r="C9" s="81">
        <f>C10+C11</f>
        <v>10417.137000000001</v>
      </c>
      <c r="D9" s="81">
        <f>D10+D11</f>
        <v>2338.8490000000002</v>
      </c>
      <c r="E9" s="82"/>
      <c r="F9" s="81">
        <f>F11</f>
        <v>70.263000000000005</v>
      </c>
      <c r="G9" s="82"/>
      <c r="H9" s="80">
        <f>I9</f>
        <v>17.483000000000001</v>
      </c>
      <c r="I9" s="81">
        <f>I10+I11</f>
        <v>17.483000000000001</v>
      </c>
      <c r="J9" s="83"/>
      <c r="K9" s="83"/>
      <c r="L9" s="83"/>
      <c r="M9" s="83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64" t="s">
        <v>25</v>
      </c>
      <c r="B10" s="84">
        <f>SUM(C10:G10)</f>
        <v>3231.645</v>
      </c>
      <c r="C10" s="85">
        <f>[1]Аксион!K69</f>
        <v>1233.001</v>
      </c>
      <c r="D10" s="85">
        <f>[1]Аксион!K68</f>
        <v>1998.644</v>
      </c>
      <c r="E10" s="83"/>
      <c r="F10" s="83"/>
      <c r="G10" s="83"/>
      <c r="H10" s="86">
        <f t="shared" ref="H10:H26" si="0">SUM(I10:M10)</f>
        <v>2.843</v>
      </c>
      <c r="I10" s="85">
        <f>[1]Аксион!K74</f>
        <v>2.843</v>
      </c>
      <c r="J10" s="83"/>
      <c r="K10" s="83"/>
      <c r="L10" s="83"/>
      <c r="M10" s="8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65" t="s">
        <v>26</v>
      </c>
      <c r="B11" s="84">
        <f t="shared" ref="B11:B24" si="1">SUM(C11:G11)</f>
        <v>9594.6040000000012</v>
      </c>
      <c r="C11" s="86">
        <f>[1]Ижсталь!K72</f>
        <v>9184.1360000000004</v>
      </c>
      <c r="D11" s="86">
        <f>[1]Ижсталь!K71</f>
        <v>340.20499999999998</v>
      </c>
      <c r="E11" s="86"/>
      <c r="F11" s="86">
        <f>[1]Ижсталь!K73</f>
        <v>70.263000000000005</v>
      </c>
      <c r="G11" s="86"/>
      <c r="H11" s="86">
        <f t="shared" si="0"/>
        <v>14.64</v>
      </c>
      <c r="I11" s="86">
        <f>[1]Ижсталь!K77</f>
        <v>14.64</v>
      </c>
      <c r="J11" s="87"/>
      <c r="K11" s="88"/>
      <c r="L11" s="88"/>
      <c r="M11" s="8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12</v>
      </c>
      <c r="B12" s="90">
        <f t="shared" si="1"/>
        <v>503.49900000000002</v>
      </c>
      <c r="C12" s="91"/>
      <c r="D12" s="91">
        <f>[1]ЮУНК!K69</f>
        <v>194.36199999999999</v>
      </c>
      <c r="E12" s="91">
        <f>[1]ЮУНК!K70</f>
        <v>309.137</v>
      </c>
      <c r="F12" s="91"/>
      <c r="G12" s="91"/>
      <c r="H12" s="91">
        <f t="shared" si="0"/>
        <v>0</v>
      </c>
      <c r="I12" s="91"/>
      <c r="J12" s="91"/>
      <c r="K12" s="92"/>
      <c r="L12" s="93"/>
      <c r="M12" s="8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13</v>
      </c>
      <c r="B13" s="90">
        <f t="shared" si="1"/>
        <v>10.068</v>
      </c>
      <c r="C13" s="91"/>
      <c r="D13" s="91"/>
      <c r="E13" s="94"/>
      <c r="F13" s="91">
        <f>[1]Междуреч!K100</f>
        <v>10.061999999999999</v>
      </c>
      <c r="G13" s="91">
        <f>[1]Междуреч!K101</f>
        <v>6.0000000000000001E-3</v>
      </c>
      <c r="H13" s="91">
        <f t="shared" si="0"/>
        <v>0</v>
      </c>
      <c r="I13" s="91"/>
      <c r="J13" s="91"/>
      <c r="K13" s="95"/>
      <c r="L13" s="96"/>
      <c r="M13" s="97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14</v>
      </c>
      <c r="B14" s="90">
        <f t="shared" si="1"/>
        <v>1388.8969999999999</v>
      </c>
      <c r="C14" s="91"/>
      <c r="D14" s="91">
        <f>[1]Междуреч!K110+[1]Междуреч!K111</f>
        <v>1388.8969999999999</v>
      </c>
      <c r="E14" s="91"/>
      <c r="F14" s="91"/>
      <c r="G14" s="91"/>
      <c r="H14" s="91">
        <f t="shared" si="0"/>
        <v>0</v>
      </c>
      <c r="I14" s="91"/>
      <c r="J14" s="91"/>
      <c r="K14" s="95"/>
      <c r="L14" s="96"/>
      <c r="M14" s="97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5.75" x14ac:dyDescent="0.25">
      <c r="A15" s="14" t="s">
        <v>15</v>
      </c>
      <c r="B15" s="90">
        <f t="shared" si="1"/>
        <v>96072.89899999999</v>
      </c>
      <c r="C15" s="91"/>
      <c r="D15" s="91">
        <f>D16+D17</f>
        <v>95070.608999999997</v>
      </c>
      <c r="E15" s="91">
        <f>E16+E17</f>
        <v>49.948</v>
      </c>
      <c r="F15" s="91">
        <f t="shared" ref="F15" si="2">F16+F17</f>
        <v>951.39599999999996</v>
      </c>
      <c r="G15" s="91">
        <f>G16+G17</f>
        <v>0.94599999999999995</v>
      </c>
      <c r="H15" s="91">
        <f>SUM(I15:M15)</f>
        <v>92.638733999999999</v>
      </c>
      <c r="I15" s="91"/>
      <c r="J15" s="98">
        <f>J16+J17</f>
        <v>92.638733999999999</v>
      </c>
      <c r="K15" s="92"/>
      <c r="L15" s="93"/>
      <c r="M15" s="89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outlineLevel="1" x14ac:dyDescent="0.25">
      <c r="A16" s="67" t="s">
        <v>28</v>
      </c>
      <c r="B16" s="90">
        <f>SUM(C16:G16)</f>
        <v>66538.894</v>
      </c>
      <c r="C16" s="99"/>
      <c r="D16" s="99">
        <f>[1]БЗФ!K68</f>
        <v>66538.894</v>
      </c>
      <c r="E16" s="99"/>
      <c r="F16" s="99"/>
      <c r="G16" s="99"/>
      <c r="H16" s="91"/>
      <c r="I16" s="91"/>
      <c r="J16" s="100">
        <f>[1]БЗФ!K73</f>
        <v>92.638733999999999</v>
      </c>
      <c r="K16" s="92"/>
      <c r="L16" s="93"/>
      <c r="M16" s="8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67" t="s">
        <v>27</v>
      </c>
      <c r="B17" s="90">
        <f>SUM(C17:G17)</f>
        <v>29534.005000000001</v>
      </c>
      <c r="C17" s="99"/>
      <c r="D17" s="99">
        <f>'[1]Кор-ГОК'!K53</f>
        <v>28531.715</v>
      </c>
      <c r="E17" s="99">
        <f>'[1]Кор-ГОК'!K54</f>
        <v>49.948</v>
      </c>
      <c r="F17" s="99">
        <f>'[1]Кор-ГОК'!K55</f>
        <v>951.39599999999996</v>
      </c>
      <c r="G17" s="99">
        <f>'[1]Кор-ГОК'!K56</f>
        <v>0.94599999999999995</v>
      </c>
      <c r="H17" s="91"/>
      <c r="I17" s="91"/>
      <c r="J17" s="98"/>
      <c r="K17" s="92"/>
      <c r="L17" s="93"/>
      <c r="M17" s="8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1.5" x14ac:dyDescent="0.25">
      <c r="A18" s="7" t="s">
        <v>16</v>
      </c>
      <c r="B18" s="90">
        <f t="shared" si="1"/>
        <v>23091.132000000001</v>
      </c>
      <c r="C18" s="91"/>
      <c r="D18" s="91">
        <f>[1]БМК!K70</f>
        <v>23091.132000000001</v>
      </c>
      <c r="E18" s="91"/>
      <c r="F18" s="91"/>
      <c r="G18" s="91"/>
      <c r="H18" s="91">
        <f t="shared" si="0"/>
        <v>36.673999999999999</v>
      </c>
      <c r="I18" s="91"/>
      <c r="J18" s="91">
        <f>[1]БМК!K75</f>
        <v>36.673999999999999</v>
      </c>
      <c r="K18" s="92"/>
      <c r="L18" s="93"/>
      <c r="M18" s="8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7" t="s">
        <v>17</v>
      </c>
      <c r="B19" s="90">
        <f t="shared" si="1"/>
        <v>18822.371999999999</v>
      </c>
      <c r="C19" s="91"/>
      <c r="D19" s="91">
        <f>'[1]ЯкутУ+'!K67</f>
        <v>18822.371999999999</v>
      </c>
      <c r="E19" s="91"/>
      <c r="F19" s="91"/>
      <c r="G19" s="91"/>
      <c r="H19" s="91">
        <f t="shared" si="0"/>
        <v>29.393999999999998</v>
      </c>
      <c r="I19" s="91"/>
      <c r="J19" s="91">
        <f>'[1]ЯкутУ+'!K72</f>
        <v>29.393999999999998</v>
      </c>
      <c r="K19" s="92"/>
      <c r="L19" s="93"/>
      <c r="M19" s="8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20</v>
      </c>
      <c r="B20" s="90">
        <f t="shared" si="1"/>
        <v>104.286</v>
      </c>
      <c r="C20" s="91"/>
      <c r="D20" s="91"/>
      <c r="E20" s="91"/>
      <c r="F20" s="91">
        <f>'[1]ЯкутУ+'!K94</f>
        <v>84.59</v>
      </c>
      <c r="G20" s="91">
        <f>'[1]ЯкутУ+'!K95</f>
        <v>19.696000000000002</v>
      </c>
      <c r="H20" s="91">
        <f t="shared" si="0"/>
        <v>0</v>
      </c>
      <c r="I20" s="91"/>
      <c r="J20" s="91"/>
      <c r="K20" s="92"/>
      <c r="L20" s="93"/>
      <c r="M20" s="8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0" customHeight="1" x14ac:dyDescent="0.25">
      <c r="A21" s="6" t="s">
        <v>21</v>
      </c>
      <c r="B21" s="101">
        <f t="shared" si="1"/>
        <v>64341.201999999997</v>
      </c>
      <c r="C21" s="91"/>
      <c r="D21" s="91">
        <f>SUM(D22:D23)</f>
        <v>47821.157999999996</v>
      </c>
      <c r="E21" s="91">
        <f t="shared" ref="E21:F21" si="3">SUM(E22:E23)</f>
        <v>13356.262000000001</v>
      </c>
      <c r="F21" s="91">
        <f t="shared" si="3"/>
        <v>3056.4870000000001</v>
      </c>
      <c r="G21" s="91">
        <f>SUM(G22:G23)</f>
        <v>107.295</v>
      </c>
      <c r="H21" s="91">
        <f t="shared" si="0"/>
        <v>2.3E-2</v>
      </c>
      <c r="I21" s="91"/>
      <c r="J21" s="91">
        <f t="shared" ref="J21:L21" si="4">SUM(J22:J23)</f>
        <v>2E-3</v>
      </c>
      <c r="K21" s="92"/>
      <c r="L21" s="92">
        <f t="shared" si="4"/>
        <v>2.1000000000000001E-2</v>
      </c>
      <c r="M21" s="8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13" customFormat="1" ht="16.149999999999999" customHeight="1" outlineLevel="1" x14ac:dyDescent="0.25">
      <c r="A22" s="15" t="s">
        <v>11</v>
      </c>
      <c r="B22" s="84">
        <f t="shared" si="1"/>
        <v>37781.123</v>
      </c>
      <c r="C22" s="86"/>
      <c r="D22" s="86">
        <f>[1]Междуреч!K64+[1]Междуреч!$K$69</f>
        <v>22434.267</v>
      </c>
      <c r="E22" s="86">
        <f>[1]Междуреч!K65</f>
        <v>13356.262000000001</v>
      </c>
      <c r="F22" s="86">
        <f>[1]Междуреч!K66</f>
        <v>1990.5940000000001</v>
      </c>
      <c r="G22" s="86"/>
      <c r="H22" s="86">
        <f t="shared" si="0"/>
        <v>2.3E-2</v>
      </c>
      <c r="I22" s="86"/>
      <c r="J22" s="86">
        <f>[1]Междуреч!K74</f>
        <v>2E-3</v>
      </c>
      <c r="K22" s="97"/>
      <c r="L22" s="97">
        <f>[1]Междуреч!K76</f>
        <v>2.1000000000000001E-2</v>
      </c>
      <c r="M22" s="97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6.149999999999999" customHeight="1" outlineLevel="1" x14ac:dyDescent="0.25">
      <c r="A23" s="10" t="s">
        <v>10</v>
      </c>
      <c r="B23" s="84">
        <f t="shared" si="1"/>
        <v>26560.078999999998</v>
      </c>
      <c r="C23" s="86"/>
      <c r="D23" s="86">
        <f>[1]Ижсталь!K96</f>
        <v>25386.891</v>
      </c>
      <c r="E23" s="86"/>
      <c r="F23" s="86">
        <f>[1]Ижсталь!K98+[1]Междуреч!$K$71</f>
        <v>1065.893</v>
      </c>
      <c r="G23" s="86">
        <f>[1]Ижсталь!K99</f>
        <v>107.295</v>
      </c>
      <c r="H23" s="86">
        <f t="shared" si="0"/>
        <v>0</v>
      </c>
      <c r="I23" s="86"/>
      <c r="J23" s="86"/>
      <c r="K23" s="89"/>
      <c r="L23" s="89"/>
      <c r="M23" s="8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x14ac:dyDescent="0.25">
      <c r="A24" s="8" t="s">
        <v>9</v>
      </c>
      <c r="B24" s="90">
        <f t="shared" si="1"/>
        <v>62758.644999999997</v>
      </c>
      <c r="C24" s="91">
        <f>SUM(C25:C26)</f>
        <v>1706.3040000000001</v>
      </c>
      <c r="D24" s="91">
        <f>SUM(D25:D26)</f>
        <v>60630.733</v>
      </c>
      <c r="E24" s="91">
        <f>SUM(E25:E26)</f>
        <v>421.608</v>
      </c>
      <c r="F24" s="91"/>
      <c r="G24" s="91"/>
      <c r="H24" s="91">
        <f t="shared" si="0"/>
        <v>90.355999999999995</v>
      </c>
      <c r="I24" s="91">
        <f>SUM(I25:I26)</f>
        <v>2.5169999999999999</v>
      </c>
      <c r="J24" s="91">
        <f>SUM(J25:J26)</f>
        <v>87.838999999999999</v>
      </c>
      <c r="K24" s="92"/>
      <c r="L24" s="102"/>
      <c r="M24" s="8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45" customHeight="1" outlineLevel="1" collapsed="1" x14ac:dyDescent="0.25">
      <c r="A25" s="10" t="s">
        <v>22</v>
      </c>
      <c r="B25" s="84">
        <f>SUM(C25:G25)</f>
        <v>8875.8960000000006</v>
      </c>
      <c r="C25" s="86"/>
      <c r="D25" s="86">
        <f>[1]УралКУЗ!K69</f>
        <v>8875.8960000000006</v>
      </c>
      <c r="E25" s="86"/>
      <c r="F25" s="86"/>
      <c r="G25" s="86"/>
      <c r="H25" s="86">
        <f t="shared" si="0"/>
        <v>0</v>
      </c>
      <c r="I25" s="86"/>
      <c r="J25" s="86"/>
      <c r="K25" s="88"/>
      <c r="L25" s="88"/>
      <c r="M25" s="8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45" customHeight="1" outlineLevel="1" x14ac:dyDescent="0.25">
      <c r="A26" s="10" t="s">
        <v>23</v>
      </c>
      <c r="B26" s="84">
        <f>SUM(C26:G26)</f>
        <v>53882.749000000003</v>
      </c>
      <c r="C26" s="86">
        <f>[1]ЧМК!K70</f>
        <v>1706.3040000000001</v>
      </c>
      <c r="D26" s="86">
        <f>[1]ЧМК!K69+[1]ЧМК!K71</f>
        <v>51754.837</v>
      </c>
      <c r="E26" s="86">
        <f>[1]ЧМК!K72</f>
        <v>421.608</v>
      </c>
      <c r="F26" s="86"/>
      <c r="G26" s="86"/>
      <c r="H26" s="86">
        <f t="shared" si="0"/>
        <v>90.355999999999995</v>
      </c>
      <c r="I26" s="86">
        <f>[1]ЧМК!K76</f>
        <v>2.5169999999999999</v>
      </c>
      <c r="J26" s="86">
        <f>[1]ЧМК!K75</f>
        <v>87.838999999999999</v>
      </c>
      <c r="K26" s="88"/>
      <c r="L26" s="88"/>
      <c r="M26" s="8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2.9" customHeight="1" x14ac:dyDescent="0.25">
      <c r="A27" s="16" t="s">
        <v>4</v>
      </c>
      <c r="B27" s="103">
        <f>B9+B12+B13+B14+B15+B18+B19+B20+B21+B24</f>
        <v>279919.24900000001</v>
      </c>
      <c r="C27" s="104">
        <f t="shared" ref="C27:M27" si="5">C9+C12+C13+C14+C16+C18+C19+C20+C21+C24</f>
        <v>12123.441000000001</v>
      </c>
      <c r="D27" s="104">
        <f t="shared" si="5"/>
        <v>220826.397</v>
      </c>
      <c r="E27" s="104">
        <f>E9+E12+E13+E14+E16+E18+E19+E20+E21+E24+E15</f>
        <v>14136.955000000002</v>
      </c>
      <c r="F27" s="104">
        <f>F9+F12+F13+F14+F16+F18+F19+F20+F21+F24+F15</f>
        <v>4172.7979999999998</v>
      </c>
      <c r="G27" s="104">
        <f>G9+G12+G13+G14+G16+G18+G19+G20+G21+G24+G15</f>
        <v>127.943</v>
      </c>
      <c r="H27" s="104">
        <f t="shared" si="5"/>
        <v>173.92999999999998</v>
      </c>
      <c r="I27" s="104">
        <f t="shared" si="5"/>
        <v>20</v>
      </c>
      <c r="J27" s="104">
        <f t="shared" si="5"/>
        <v>246.54773400000002</v>
      </c>
      <c r="K27" s="104">
        <f t="shared" si="5"/>
        <v>0</v>
      </c>
      <c r="L27" s="104">
        <f t="shared" si="5"/>
        <v>2.1000000000000001E-2</v>
      </c>
      <c r="M27" s="104">
        <f t="shared" si="5"/>
        <v>0</v>
      </c>
      <c r="N27" s="17"/>
      <c r="O27" s="17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19"/>
      <c r="B28" s="63"/>
      <c r="C28" s="51"/>
      <c r="D28" s="51"/>
      <c r="E28" s="51"/>
      <c r="F28" s="20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21"/>
      <c r="B29" s="21"/>
      <c r="C29" s="34"/>
      <c r="D29" s="52"/>
      <c r="E29" s="31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21"/>
      <c r="B30" s="21"/>
      <c r="C30" s="34"/>
      <c r="D30" s="52"/>
      <c r="E30" s="31"/>
      <c r="F30" s="23"/>
      <c r="G30" s="1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21"/>
      <c r="B31" s="68"/>
      <c r="C31" s="34"/>
      <c r="D31" s="52"/>
      <c r="E31" s="53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27"/>
      <c r="B32" s="21"/>
      <c r="C32" s="60"/>
      <c r="D32" s="54"/>
      <c r="E32" s="31"/>
      <c r="F32" s="23"/>
      <c r="G32" s="61"/>
      <c r="H32" s="6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29"/>
      <c r="B33" s="29"/>
      <c r="C33" s="30"/>
      <c r="D33" s="52"/>
      <c r="E33" s="31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29"/>
      <c r="B34" s="29"/>
      <c r="C34" s="30"/>
      <c r="D34" s="52"/>
      <c r="E34" s="62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29"/>
      <c r="B35" s="29"/>
      <c r="C35" s="32"/>
      <c r="D35" s="55"/>
      <c r="E35" s="31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29"/>
      <c r="B36" s="29"/>
      <c r="C36" s="30"/>
      <c r="D36" s="52"/>
      <c r="E36" s="31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33"/>
      <c r="B37" s="29"/>
      <c r="C37" s="34"/>
      <c r="D37" s="52"/>
      <c r="E37" s="31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27"/>
      <c r="B38" s="68"/>
      <c r="C38" s="34"/>
      <c r="D38" s="52"/>
      <c r="E38" s="56"/>
      <c r="F38" s="23"/>
    </row>
    <row r="39" spans="1:24" ht="15.75" x14ac:dyDescent="0.25">
      <c r="A39" s="36"/>
      <c r="B39" s="37"/>
      <c r="C39" s="32"/>
      <c r="D39" s="55"/>
      <c r="E39" s="57"/>
      <c r="F39" s="23"/>
    </row>
    <row r="40" spans="1:24" ht="15.75" x14ac:dyDescent="0.25">
      <c r="A40" s="27"/>
      <c r="B40" s="38"/>
      <c r="C40" s="30"/>
      <c r="D40" s="58"/>
      <c r="E40" s="56"/>
      <c r="F40" s="23"/>
    </row>
    <row r="41" spans="1:24" ht="15.75" x14ac:dyDescent="0.25">
      <c r="A41" s="40"/>
      <c r="B41" s="41"/>
      <c r="C41" s="30"/>
      <c r="D41" s="55"/>
      <c r="E41" s="53"/>
      <c r="F41" s="23"/>
    </row>
    <row r="42" spans="1:24" ht="15.75" x14ac:dyDescent="0.25">
      <c r="A42" s="42"/>
      <c r="B42" s="43"/>
      <c r="C42" s="30"/>
      <c r="D42" s="52"/>
      <c r="E42" s="59"/>
      <c r="F42" s="23"/>
    </row>
    <row r="43" spans="1:24" ht="15.75" x14ac:dyDescent="0.25">
      <c r="A43" s="42"/>
      <c r="B43" s="43"/>
      <c r="C43" s="39"/>
      <c r="D43" s="28"/>
      <c r="E43" s="44"/>
      <c r="F43" s="23"/>
    </row>
    <row r="44" spans="1:24" ht="15.75" x14ac:dyDescent="0.25">
      <c r="A44" s="27"/>
      <c r="B44" s="21"/>
      <c r="C44" s="39"/>
      <c r="D44" s="28"/>
      <c r="E44" s="26"/>
      <c r="F44" s="23"/>
    </row>
    <row r="45" spans="1:24" ht="15.75" x14ac:dyDescent="0.25">
      <c r="A45" s="45"/>
      <c r="B45" s="21"/>
      <c r="C45" s="39"/>
      <c r="D45" s="25"/>
      <c r="E45" s="22"/>
      <c r="F45" s="23"/>
    </row>
    <row r="46" spans="1:24" ht="15.75" x14ac:dyDescent="0.25">
      <c r="A46" s="46"/>
      <c r="B46" s="47"/>
      <c r="C46" s="39"/>
      <c r="D46" s="48"/>
      <c r="E46" s="22"/>
      <c r="F46" s="23"/>
    </row>
    <row r="47" spans="1:24" ht="15.75" x14ac:dyDescent="0.25">
      <c r="A47" s="27"/>
      <c r="B47" s="38"/>
      <c r="C47" s="24"/>
      <c r="D47" s="28"/>
      <c r="E47" s="35"/>
      <c r="F47" s="23"/>
    </row>
    <row r="48" spans="1:24" x14ac:dyDescent="0.25">
      <c r="A48" s="49"/>
      <c r="B48" s="49"/>
      <c r="C48" s="49"/>
      <c r="D48" s="49"/>
      <c r="E48" s="50"/>
      <c r="F48" s="4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Султанов Ильхан Ильдусович</cp:lastModifiedBy>
  <dcterms:created xsi:type="dcterms:W3CDTF">2016-07-25T04:23:17Z</dcterms:created>
  <dcterms:modified xsi:type="dcterms:W3CDTF">2018-08-15T07:24:01Z</dcterms:modified>
</cp:coreProperties>
</file>